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activeTab="0"/>
  </bookViews>
  <sheets>
    <sheet name="Взносы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<sst xmlns="http://schemas.openxmlformats.org/spreadsheetml/2006/main" count="69" uniqueCount="37">
  <si>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Сумма</t>
  </si>
  <si>
    <t>ФИО</t>
  </si>
  <si>
    <t>Власова Ирина Юрьевна</t>
  </si>
  <si>
    <t>Дата</t>
  </si>
  <si>
    <t>Процент в месяц</t>
  </si>
  <si>
    <t>Возврат денежных средств</t>
  </si>
  <si>
    <t>Паничева Наталья Александровна</t>
  </si>
  <si>
    <t>Смирнова Инна Александровна</t>
  </si>
  <si>
    <t>Демидова Оксана Бикмухаметовна</t>
  </si>
  <si>
    <t>Мария (Мурка)</t>
  </si>
  <si>
    <t>Тайшегирова Алтынай Толеугазиновна</t>
  </si>
  <si>
    <t>Сумма от %</t>
  </si>
  <si>
    <t>п/п</t>
  </si>
  <si>
    <t>Сумма возврата зооволонтёру</t>
  </si>
  <si>
    <t>Срок счёта с 28.03.2022 по 27.04.2022 (вносить можно в первую половину срока - 11.04.2022)</t>
  </si>
  <si>
    <t>Сумма взноса должна составлять не менее 10% от суммы на которую открыт вклад</t>
  </si>
  <si>
    <t>Жукивская Елена Юрьевна</t>
  </si>
  <si>
    <t>Беденко Елена Валерьевна</t>
  </si>
  <si>
    <t>Красавина Светлана Игоревна</t>
  </si>
  <si>
    <t>Срок счёта с 04.04.2022 по 04.06.2022 (вносить можно в первую половину срока - 04.05.2022)</t>
  </si>
  <si>
    <t>Кутдюсова Галия Атауллаевна</t>
  </si>
  <si>
    <t>Шаркова Оксана Валерьевна</t>
  </si>
  <si>
    <t>Джурабаев Сардобек</t>
  </si>
  <si>
    <t>Загурская Наталья</t>
  </si>
  <si>
    <t>От людей на Альта</t>
  </si>
  <si>
    <t>Первый депозитный счёт на 1 000,00 (максимальные взносы составляют 10% от первоначальной суммы)</t>
  </si>
  <si>
    <t>Второй депозитный счёт на 2 000,00 (максимальные взносы составляют 10% от первоначальной суммы)</t>
  </si>
  <si>
    <t>Третий депозитный счёт на 10 000,00 (максимальные взносы составляют 10% от первоначальной суммы)</t>
  </si>
  <si>
    <t>Возврат депозита по договору № 90382550731 от 23.03.22г.</t>
  </si>
  <si>
    <t>Срок счёта с 23.03.2022 по 22.04.2022 (вносить можно в первую половину срока - 06.04.2022). Договор № 9038250731 от 23.03.22г.</t>
  </si>
  <si>
    <t>Четвёртый депозитный счёт на 15 000,00 (максимальные взносы составляют 10% от первоначальной суммы)</t>
  </si>
  <si>
    <t>Срок счёта с 25.04.2022 по 25.05.2022 (вносить можно в первую половину срока - 10.05.2022)</t>
  </si>
  <si>
    <t>ПРИБЫЛЬ</t>
  </si>
  <si>
    <t>Ольга (кот Енот)</t>
  </si>
  <si>
    <t>Анастасия (кошка Мурка)</t>
  </si>
  <si>
    <t>Срок счёта с 07.07.2022 по 07.08.2022 (вносить можно в первую половину срока - 25.07.2022)</t>
  </si>
  <si>
    <t>Пятый депозитный счёт на 10 600,00 (максимальные взносы составляют 10% от первоначальной суммы)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</si>
</sst>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#,##0.0&quot;р.&quot;"/>
    <numFmt numFmtId="202" formatCode="#,##0&quot;р.&quot;"/>
    <numFmt numFmtId="203" formatCode="#,##0_р_."/>
    <numFmt numFmtId="204" formatCode="#,##0.0_р_."/>
    <numFmt numFmtId="205" formatCode="#,##0.0"/>
    <numFmt numFmtId="206" formatCode="000000"/>
    <numFmt numFmtId="207" formatCode="0.0"/>
    <numFmt numFmtId="208" formatCode="#,##0.00_р_."/>
    <numFmt numFmtId="209" formatCode="#,##0.00&quot;р.&quot;"/>
    <numFmt numFmtId="210" formatCode="#,##0.00;[Red]#,##0.00"/>
    <numFmt numFmtId="211" formatCode="0.00;[Red]0.00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11" fontId="1" fillId="0" borderId="10" xfId="0" applyNumberFormat="1" applyFont="1" applyBorder="1" applyAlignment="1">
      <alignment horizontal="center"/>
    </xf>
    <xf numFmtId="210" fontId="1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10" fontId="1" fillId="0" borderId="10" xfId="0" applyNumberFormat="1" applyFont="1" applyFill="1" applyBorder="1" applyAlignment="1">
      <alignment/>
    </xf>
    <xf numFmtId="21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210" fontId="1" fillId="0" borderId="10" xfId="0" applyNumberFormat="1" applyFont="1" applyFill="1" applyBorder="1" applyAlignment="1">
      <alignment horizontal="center"/>
    </xf>
    <xf numFmtId="210" fontId="1" fillId="34" borderId="10" xfId="0" applyNumberFormat="1" applyFont="1" applyFill="1" applyBorder="1" applyAlignment="1">
      <alignment/>
    </xf>
    <xf numFmtId="210" fontId="42" fillId="0" borderId="10" xfId="0" applyNumberFormat="1" applyFont="1" applyBorder="1" applyAlignment="1">
      <alignment horizontal="center"/>
    </xf>
    <xf numFmtId="210" fontId="42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14" fontId="1" fillId="36" borderId="10" xfId="0" applyNumberFormat="1" applyFont="1" applyFill="1" applyBorder="1" applyAlignment="1">
      <alignment/>
    </xf>
    <xf numFmtId="210" fontId="2" fillId="36" borderId="10" xfId="0" applyNumberFormat="1" applyFont="1" applyFill="1" applyBorder="1" applyAlignment="1">
      <alignment/>
    </xf>
    <xf numFmtId="211" fontId="1" fillId="36" borderId="10" xfId="0" applyNumberFormat="1" applyFont="1" applyFill="1" applyBorder="1" applyAlignment="1">
      <alignment horizontal="center"/>
    </xf>
    <xf numFmtId="210" fontId="2" fillId="36" borderId="10" xfId="0" applyNumberFormat="1" applyFont="1" applyFill="1" applyBorder="1" applyAlignment="1">
      <alignment horizontal="center"/>
    </xf>
    <xf numFmtId="210" fontId="1" fillId="36" borderId="10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210" fontId="42" fillId="0" borderId="15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210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210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210" fontId="1" fillId="36" borderId="10" xfId="0" applyNumberFormat="1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210" fontId="42" fillId="36" borderId="10" xfId="0" applyNumberFormat="1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/>
    </xf>
    <xf numFmtId="210" fontId="2" fillId="36" borderId="19" xfId="0" applyNumberFormat="1" applyFont="1" applyFill="1" applyBorder="1" applyAlignment="1">
      <alignment/>
    </xf>
    <xf numFmtId="211" fontId="1" fillId="36" borderId="19" xfId="0" applyNumberFormat="1" applyFont="1" applyFill="1" applyBorder="1" applyAlignment="1">
      <alignment/>
    </xf>
    <xf numFmtId="210" fontId="2" fillId="36" borderId="19" xfId="0" applyNumberFormat="1" applyFont="1" applyFill="1" applyBorder="1" applyAlignment="1">
      <alignment horizontal="center"/>
    </xf>
    <xf numFmtId="0" fontId="42" fillId="36" borderId="19" xfId="0" applyFont="1" applyFill="1" applyBorder="1" applyAlignment="1">
      <alignment/>
    </xf>
    <xf numFmtId="210" fontId="42" fillId="36" borderId="19" xfId="0" applyNumberFormat="1" applyFont="1" applyFill="1" applyBorder="1" applyAlignment="1">
      <alignment horizontal="center"/>
    </xf>
    <xf numFmtId="211" fontId="1" fillId="0" borderId="10" xfId="0" applyNumberFormat="1" applyFont="1" applyBorder="1" applyAlignment="1">
      <alignment/>
    </xf>
    <xf numFmtId="210" fontId="2" fillId="0" borderId="10" xfId="0" applyNumberFormat="1" applyFont="1" applyBorder="1" applyAlignment="1">
      <alignment/>
    </xf>
    <xf numFmtId="0" fontId="2" fillId="32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210" fontId="1" fillId="0" borderId="10" xfId="0" applyNumberFormat="1" applyFont="1" applyFill="1" applyBorder="1" applyAlignment="1">
      <alignment horizontal="right"/>
    </xf>
    <xf numFmtId="210" fontId="1" fillId="0" borderId="10" xfId="0" applyNumberFormat="1" applyFont="1" applyBorder="1" applyAlignment="1">
      <alignment horizontal="right"/>
    </xf>
    <xf numFmtId="211" fontId="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34">
      <selection activeCell="B49" sqref="B49:G49"/>
    </sheetView>
  </sheetViews>
  <sheetFormatPr defaultColWidth="9.140625" defaultRowHeight="12.75"/>
  <cols>
    <col min="1" max="1" width="7.140625" style="8" customWidth="1"/>
    <col min="2" max="2" width="77.28125" style="0" customWidth="1"/>
    <col min="3" max="3" width="15.421875" style="0" bestFit="1" customWidth="1"/>
    <col min="4" max="4" width="13.8515625" style="0" bestFit="1" customWidth="1"/>
    <col min="5" max="5" width="15.8515625" style="0" customWidth="1"/>
    <col min="6" max="6" width="12.140625" style="0" bestFit="1" customWidth="1"/>
    <col min="7" max="7" width="27.7109375" style="0" customWidth="1"/>
    <col min="8" max="8" width="17.140625" style="0" bestFit="1" customWidth="1"/>
    <col min="9" max="9" width="21.57421875" style="0" customWidth="1"/>
  </cols>
  <sheetData>
    <row r="1" spans="1:10" ht="54">
      <c r="A1" s="5" t="s">
        <v>12</v>
      </c>
      <c r="B1" s="3" t="s">
        <v>1</v>
      </c>
      <c r="C1" s="3" t="s">
        <v>3</v>
      </c>
      <c r="D1" s="3" t="s">
        <v>0</v>
      </c>
      <c r="E1" s="23" t="s">
        <v>4</v>
      </c>
      <c r="F1" s="3" t="s">
        <v>0</v>
      </c>
      <c r="G1" s="23" t="s">
        <v>5</v>
      </c>
      <c r="H1" s="22" t="s">
        <v>11</v>
      </c>
      <c r="I1" s="23" t="s">
        <v>13</v>
      </c>
      <c r="J1" s="1"/>
    </row>
    <row r="2" spans="1:10" ht="18">
      <c r="A2" s="29"/>
      <c r="B2" s="73" t="s">
        <v>15</v>
      </c>
      <c r="C2" s="74"/>
      <c r="D2" s="74"/>
      <c r="E2" s="74"/>
      <c r="F2" s="74"/>
      <c r="G2" s="74"/>
      <c r="H2" s="74"/>
      <c r="I2" s="75"/>
      <c r="J2" s="1"/>
    </row>
    <row r="3" spans="1:10" ht="18">
      <c r="A3" s="11"/>
      <c r="B3" s="13" t="s">
        <v>25</v>
      </c>
      <c r="C3" s="12"/>
      <c r="D3" s="12"/>
      <c r="E3" s="12"/>
      <c r="F3" s="12"/>
      <c r="G3" s="12"/>
      <c r="H3" s="14"/>
      <c r="I3" s="14"/>
      <c r="J3" s="1"/>
    </row>
    <row r="4" spans="1:10" ht="18">
      <c r="A4" s="78" t="s">
        <v>29</v>
      </c>
      <c r="B4" s="79"/>
      <c r="C4" s="79"/>
      <c r="D4" s="79"/>
      <c r="E4" s="79"/>
      <c r="F4" s="79"/>
      <c r="G4" s="79"/>
      <c r="H4" s="79"/>
      <c r="I4" s="80"/>
      <c r="J4" s="1"/>
    </row>
    <row r="5" spans="1:10" ht="18">
      <c r="A5" s="32">
        <v>1</v>
      </c>
      <c r="B5" s="33" t="s">
        <v>2</v>
      </c>
      <c r="C5" s="34">
        <v>44643</v>
      </c>
      <c r="D5" s="55">
        <v>1000</v>
      </c>
      <c r="E5" s="36">
        <f>14/12</f>
        <v>1.1666666666666667</v>
      </c>
      <c r="F5" s="38">
        <f>D5*E5/100</f>
        <v>11.666666666666668</v>
      </c>
      <c r="G5" s="38">
        <f>D5+F5</f>
        <v>1011.6666666666666</v>
      </c>
      <c r="H5" s="38">
        <f>F9*50/100</f>
        <v>11.985</v>
      </c>
      <c r="I5" s="38">
        <f>D5+H5</f>
        <v>1011.985</v>
      </c>
      <c r="J5" s="1"/>
    </row>
    <row r="6" spans="1:10" ht="18">
      <c r="A6" s="32">
        <v>2</v>
      </c>
      <c r="B6" s="33" t="s">
        <v>2</v>
      </c>
      <c r="C6" s="34">
        <v>44645</v>
      </c>
      <c r="D6" s="55">
        <v>500</v>
      </c>
      <c r="E6" s="36">
        <v>1.17</v>
      </c>
      <c r="F6" s="38">
        <f>(D5+D6)*1.17/100</f>
        <v>17.55</v>
      </c>
      <c r="G6" s="38">
        <f>G5+D6+F6</f>
        <v>1529.2166666666665</v>
      </c>
      <c r="H6" s="38">
        <f>F9*25/100</f>
        <v>5.9925</v>
      </c>
      <c r="I6" s="38">
        <f>D6+H6</f>
        <v>505.9925</v>
      </c>
      <c r="J6" s="1"/>
    </row>
    <row r="7" spans="1:10" ht="18">
      <c r="A7" s="32">
        <v>3</v>
      </c>
      <c r="B7" s="33" t="s">
        <v>9</v>
      </c>
      <c r="C7" s="34">
        <v>44648</v>
      </c>
      <c r="D7" s="55">
        <v>200</v>
      </c>
      <c r="E7" s="36">
        <v>1.17</v>
      </c>
      <c r="F7" s="38">
        <f>(D6+D7+D5)*E7/100</f>
        <v>19.889999999999997</v>
      </c>
      <c r="G7" s="38">
        <f>D5+D6+D7+F7</f>
        <v>1719.89</v>
      </c>
      <c r="H7" s="38">
        <f>F9*10/100</f>
        <v>2.397</v>
      </c>
      <c r="I7" s="38">
        <f>D7+H7</f>
        <v>202.397</v>
      </c>
      <c r="J7" s="1"/>
    </row>
    <row r="8" spans="1:10" ht="18">
      <c r="A8" s="32">
        <v>4</v>
      </c>
      <c r="B8" s="33" t="s">
        <v>7</v>
      </c>
      <c r="C8" s="34">
        <v>44648</v>
      </c>
      <c r="D8" s="55">
        <v>300</v>
      </c>
      <c r="E8" s="36">
        <v>1.17</v>
      </c>
      <c r="F8" s="38">
        <f>(D5+D6+D7+D8)*1.17/100</f>
        <v>23.4</v>
      </c>
      <c r="G8" s="38">
        <f>D5+D6+D7+D8+F8</f>
        <v>2023.4</v>
      </c>
      <c r="H8" s="38">
        <f>F9*15/100</f>
        <v>3.5954999999999995</v>
      </c>
      <c r="I8" s="38">
        <f>D8+H8</f>
        <v>303.5955</v>
      </c>
      <c r="J8" s="1"/>
    </row>
    <row r="9" spans="1:10" ht="18">
      <c r="A9" s="32"/>
      <c r="B9" s="33"/>
      <c r="C9" s="34"/>
      <c r="D9" s="35">
        <f>SUM(D5:D8)</f>
        <v>2000</v>
      </c>
      <c r="E9" s="36"/>
      <c r="F9" s="37">
        <v>23.97</v>
      </c>
      <c r="G9" s="37" t="s">
        <v>32</v>
      </c>
      <c r="H9" s="38">
        <f>SUM(H5:H8)</f>
        <v>23.97</v>
      </c>
      <c r="I9" s="38">
        <f>SUM(I5:I8)</f>
        <v>2023.9699999999998</v>
      </c>
      <c r="J9" s="1"/>
    </row>
    <row r="10" spans="1:10" ht="18">
      <c r="A10" s="11"/>
      <c r="B10" s="13" t="s">
        <v>26</v>
      </c>
      <c r="C10" s="12"/>
      <c r="D10" s="12"/>
      <c r="E10" s="12"/>
      <c r="F10" s="12"/>
      <c r="G10" s="12"/>
      <c r="H10" s="14"/>
      <c r="I10" s="14"/>
      <c r="J10" s="1"/>
    </row>
    <row r="11" spans="1:10" ht="18">
      <c r="A11" s="11"/>
      <c r="B11" s="70" t="s">
        <v>14</v>
      </c>
      <c r="C11" s="71"/>
      <c r="D11" s="71"/>
      <c r="E11" s="71"/>
      <c r="F11" s="71"/>
      <c r="G11" s="72"/>
      <c r="H11" s="14"/>
      <c r="I11" s="14"/>
      <c r="J11" s="1"/>
    </row>
    <row r="12" spans="1:10" ht="18">
      <c r="A12" s="32">
        <v>1</v>
      </c>
      <c r="B12" s="33" t="s">
        <v>2</v>
      </c>
      <c r="C12" s="34">
        <v>44648</v>
      </c>
      <c r="D12" s="55">
        <v>800</v>
      </c>
      <c r="E12" s="36">
        <v>1.17</v>
      </c>
      <c r="F12" s="38">
        <f>D12*E12/100</f>
        <v>9.36</v>
      </c>
      <c r="G12" s="38">
        <f>D12+F12</f>
        <v>809.36</v>
      </c>
      <c r="H12" s="60"/>
      <c r="I12" s="60"/>
      <c r="J12" s="1"/>
    </row>
    <row r="13" spans="1:10" ht="18">
      <c r="A13" s="32">
        <v>2</v>
      </c>
      <c r="B13" s="33" t="s">
        <v>8</v>
      </c>
      <c r="C13" s="34">
        <v>44648</v>
      </c>
      <c r="D13" s="55">
        <v>700</v>
      </c>
      <c r="E13" s="36">
        <v>1.17</v>
      </c>
      <c r="F13" s="38">
        <f>(D12+D13)*1.17/100</f>
        <v>17.55</v>
      </c>
      <c r="G13" s="38">
        <f>D12+D13+F13</f>
        <v>1517.55</v>
      </c>
      <c r="H13" s="60"/>
      <c r="I13" s="60"/>
      <c r="J13" s="1"/>
    </row>
    <row r="14" spans="1:10" s="21" customFormat="1" ht="18">
      <c r="A14" s="32">
        <v>3</v>
      </c>
      <c r="B14" s="33" t="s">
        <v>6</v>
      </c>
      <c r="C14" s="34">
        <v>44648</v>
      </c>
      <c r="D14" s="55">
        <v>500</v>
      </c>
      <c r="E14" s="36">
        <v>1.17</v>
      </c>
      <c r="F14" s="38">
        <f>(D12+D13+D14)*1.17/100</f>
        <v>23.4</v>
      </c>
      <c r="G14" s="38">
        <f>D12+D13+D14+F14</f>
        <v>2023.4</v>
      </c>
      <c r="H14" s="60"/>
      <c r="I14" s="60"/>
      <c r="J14" s="20"/>
    </row>
    <row r="15" spans="1:10" s="21" customFormat="1" ht="18">
      <c r="A15" s="32">
        <v>4</v>
      </c>
      <c r="B15" s="33" t="s">
        <v>10</v>
      </c>
      <c r="C15" s="34">
        <v>44648</v>
      </c>
      <c r="D15" s="55">
        <v>300</v>
      </c>
      <c r="E15" s="36">
        <v>1.17</v>
      </c>
      <c r="F15" s="38">
        <f>(D12+D13+D14+D15)*1.17/100</f>
        <v>26.91</v>
      </c>
      <c r="G15" s="38">
        <f>D12+D13+D14+D15+F15</f>
        <v>2326.91</v>
      </c>
      <c r="H15" s="60"/>
      <c r="I15" s="60"/>
      <c r="J15" s="20"/>
    </row>
    <row r="16" spans="1:10" s="21" customFormat="1" ht="18">
      <c r="A16" s="32">
        <v>5</v>
      </c>
      <c r="B16" s="33" t="s">
        <v>20</v>
      </c>
      <c r="C16" s="34">
        <v>44648</v>
      </c>
      <c r="D16" s="55">
        <v>310</v>
      </c>
      <c r="E16" s="36">
        <v>1.17</v>
      </c>
      <c r="F16" s="38">
        <f>(D12+D13+D14+D15+D16)*1.17/100</f>
        <v>30.537</v>
      </c>
      <c r="G16" s="38">
        <f>D12+D13+D14+D15+D16+F16</f>
        <v>2640.537</v>
      </c>
      <c r="H16" s="60"/>
      <c r="I16" s="60"/>
      <c r="J16" s="20"/>
    </row>
    <row r="17" spans="1:10" s="21" customFormat="1" ht="18">
      <c r="A17" s="32">
        <v>6</v>
      </c>
      <c r="B17" s="33" t="s">
        <v>2</v>
      </c>
      <c r="C17" s="34">
        <v>44649</v>
      </c>
      <c r="D17" s="55">
        <v>340</v>
      </c>
      <c r="E17" s="36">
        <v>1.17</v>
      </c>
      <c r="F17" s="38">
        <f>(D12+D13+D14+D15+D16+D17)*1.17/100</f>
        <v>34.515</v>
      </c>
      <c r="G17" s="38">
        <f>D12+D13+D14+D15+D16+D17+F17</f>
        <v>2984.515</v>
      </c>
      <c r="H17" s="60"/>
      <c r="I17" s="60"/>
      <c r="J17" s="20"/>
    </row>
    <row r="18" spans="1:10" s="21" customFormat="1" ht="18">
      <c r="A18" s="32">
        <v>7</v>
      </c>
      <c r="B18" s="33" t="s">
        <v>16</v>
      </c>
      <c r="C18" s="34">
        <v>44649</v>
      </c>
      <c r="D18" s="55">
        <v>400</v>
      </c>
      <c r="E18" s="36">
        <v>1.17</v>
      </c>
      <c r="F18" s="38">
        <f>(D12+D13+D14+D15+D16+D17+D18)*1.17/100</f>
        <v>39.19499999999999</v>
      </c>
      <c r="G18" s="38">
        <f>D12+D13+D14+D15+D16+D17+D18+F18</f>
        <v>3389.195</v>
      </c>
      <c r="H18" s="60"/>
      <c r="I18" s="60"/>
      <c r="J18" s="20"/>
    </row>
    <row r="19" spans="1:10" s="21" customFormat="1" ht="18">
      <c r="A19" s="32">
        <v>8</v>
      </c>
      <c r="B19" s="33" t="s">
        <v>17</v>
      </c>
      <c r="C19" s="34">
        <v>44650</v>
      </c>
      <c r="D19" s="55">
        <v>400</v>
      </c>
      <c r="E19" s="36">
        <v>1.17</v>
      </c>
      <c r="F19" s="38">
        <f>(D12+D13+D14+D15+D16+D17+D18+D19)*1.17/100</f>
        <v>43.875</v>
      </c>
      <c r="G19" s="38">
        <f>D12+D13+D14+D15+D16+D17+D18+D19+F19</f>
        <v>3793.875</v>
      </c>
      <c r="H19" s="60"/>
      <c r="I19" s="60"/>
      <c r="J19" s="20"/>
    </row>
    <row r="20" spans="1:10" s="21" customFormat="1" ht="18">
      <c r="A20" s="32">
        <v>9</v>
      </c>
      <c r="B20" s="33" t="s">
        <v>18</v>
      </c>
      <c r="C20" s="34">
        <v>44651</v>
      </c>
      <c r="D20" s="55">
        <v>250</v>
      </c>
      <c r="E20" s="36">
        <v>1.17</v>
      </c>
      <c r="F20" s="38">
        <f>(D12+D13+D14+D15+D16+D17+D18+D19+D20)*1.17/100</f>
        <v>46.8</v>
      </c>
      <c r="G20" s="38">
        <f>D12+D13+D14+D15+D16+D17+D18+D19+D20+F20</f>
        <v>4046.8</v>
      </c>
      <c r="H20" s="60"/>
      <c r="I20" s="60"/>
      <c r="J20" s="20"/>
    </row>
    <row r="21" spans="1:10" ht="18.75" thickBot="1">
      <c r="A21" s="61"/>
      <c r="B21" s="62"/>
      <c r="C21" s="62"/>
      <c r="D21" s="63">
        <f>SUM(D12:D20)</f>
        <v>4000</v>
      </c>
      <c r="E21" s="64"/>
      <c r="F21" s="65">
        <v>46.68</v>
      </c>
      <c r="G21" s="65" t="s">
        <v>32</v>
      </c>
      <c r="H21" s="66"/>
      <c r="I21" s="67"/>
      <c r="J21" s="1"/>
    </row>
    <row r="22" spans="1:10" ht="18">
      <c r="A22" s="39"/>
      <c r="B22" s="40" t="s">
        <v>27</v>
      </c>
      <c r="C22" s="41"/>
      <c r="D22" s="41"/>
      <c r="E22" s="41"/>
      <c r="F22" s="41"/>
      <c r="G22" s="41"/>
      <c r="H22" s="42"/>
      <c r="I22" s="43"/>
      <c r="J22" s="1"/>
    </row>
    <row r="23" spans="1:10" ht="18">
      <c r="A23" s="44"/>
      <c r="B23" s="76" t="s">
        <v>19</v>
      </c>
      <c r="C23" s="77"/>
      <c r="D23" s="77"/>
      <c r="E23" s="77"/>
      <c r="F23" s="77"/>
      <c r="G23" s="77"/>
      <c r="H23" s="14"/>
      <c r="I23" s="45"/>
      <c r="J23" s="1"/>
    </row>
    <row r="24" spans="1:10" ht="18">
      <c r="A24" s="46">
        <v>1</v>
      </c>
      <c r="B24" s="2" t="s">
        <v>2</v>
      </c>
      <c r="C24" s="4">
        <v>44655</v>
      </c>
      <c r="D24" s="26">
        <v>10000</v>
      </c>
      <c r="E24" s="9">
        <f>12.73/12*2</f>
        <v>2.1216666666666666</v>
      </c>
      <c r="F24" s="10">
        <f>D24*E24/100</f>
        <v>212.16666666666663</v>
      </c>
      <c r="G24" s="10">
        <f>D24+F24</f>
        <v>10212.166666666666</v>
      </c>
      <c r="H24" s="27"/>
      <c r="I24" s="47"/>
      <c r="J24" s="1"/>
    </row>
    <row r="25" spans="1:10" s="21" customFormat="1" ht="18">
      <c r="A25" s="48">
        <v>2</v>
      </c>
      <c r="B25" s="16" t="s">
        <v>17</v>
      </c>
      <c r="C25" s="17">
        <v>44657</v>
      </c>
      <c r="D25" s="25">
        <v>1000</v>
      </c>
      <c r="E25" s="19">
        <v>2.12</v>
      </c>
      <c r="F25" s="25">
        <f>(D24+D25)*2.12/100</f>
        <v>233.2</v>
      </c>
      <c r="G25" s="25">
        <f>D24+D25+F25</f>
        <v>11233.2</v>
      </c>
      <c r="H25" s="28"/>
      <c r="I25" s="47"/>
      <c r="J25" s="20"/>
    </row>
    <row r="26" spans="1:10" ht="18">
      <c r="A26" s="46">
        <v>3</v>
      </c>
      <c r="B26" s="2" t="s">
        <v>21</v>
      </c>
      <c r="C26" s="4">
        <v>44659</v>
      </c>
      <c r="D26" s="10">
        <v>1000</v>
      </c>
      <c r="E26" s="10">
        <v>2.12</v>
      </c>
      <c r="F26" s="10">
        <f>(D24+D25+D26)*2.12/100</f>
        <v>254.4</v>
      </c>
      <c r="G26" s="10">
        <f>D24+D25+D26+F26</f>
        <v>12254.4</v>
      </c>
      <c r="H26" s="10"/>
      <c r="I26" s="49"/>
      <c r="J26" s="1"/>
    </row>
    <row r="27" spans="1:10" ht="18">
      <c r="A27" s="48">
        <v>3</v>
      </c>
      <c r="B27" s="16" t="s">
        <v>20</v>
      </c>
      <c r="C27" s="4">
        <v>44662</v>
      </c>
      <c r="D27" s="10">
        <v>1000</v>
      </c>
      <c r="E27" s="10">
        <v>2.12</v>
      </c>
      <c r="F27" s="10">
        <f>(D25+D26+D27+D24)*2.12/100</f>
        <v>275.6</v>
      </c>
      <c r="G27" s="10">
        <f>D25+D26+D27+F27+D24</f>
        <v>13275.6</v>
      </c>
      <c r="H27" s="10"/>
      <c r="I27" s="49"/>
      <c r="J27" s="1"/>
    </row>
    <row r="28" spans="1:10" ht="18">
      <c r="A28" s="48">
        <v>4</v>
      </c>
      <c r="B28" s="16" t="s">
        <v>2</v>
      </c>
      <c r="C28" s="4">
        <v>44663</v>
      </c>
      <c r="D28" s="10">
        <v>1000</v>
      </c>
      <c r="E28" s="10">
        <v>2.12</v>
      </c>
      <c r="F28" s="10">
        <f>(D23+D24+D25+D26+D27+D28)*2.12/100</f>
        <v>296.8</v>
      </c>
      <c r="G28" s="10">
        <f>D26+D27+D28+F28+D25+D24+D23</f>
        <v>14296.8</v>
      </c>
      <c r="H28" s="10"/>
      <c r="I28" s="49"/>
      <c r="J28" s="1"/>
    </row>
    <row r="29" spans="1:10" ht="18">
      <c r="A29" s="48">
        <v>5</v>
      </c>
      <c r="B29" s="16" t="s">
        <v>23</v>
      </c>
      <c r="C29" s="4">
        <v>44663</v>
      </c>
      <c r="D29" s="10">
        <v>1000</v>
      </c>
      <c r="E29" s="10">
        <v>2.12</v>
      </c>
      <c r="F29" s="10">
        <f>(D24+D25+D26+D27+D28+D29)*2.12/100</f>
        <v>318</v>
      </c>
      <c r="G29" s="10">
        <f>D27+D28+D29+F29+D26+D25+D24</f>
        <v>15318</v>
      </c>
      <c r="H29" s="10"/>
      <c r="I29" s="49"/>
      <c r="J29" s="1"/>
    </row>
    <row r="30" spans="1:10" ht="18">
      <c r="A30" s="48">
        <v>6</v>
      </c>
      <c r="B30" s="16" t="s">
        <v>22</v>
      </c>
      <c r="C30" s="4">
        <v>44664</v>
      </c>
      <c r="D30" s="10">
        <v>1000</v>
      </c>
      <c r="E30" s="10">
        <v>2.12</v>
      </c>
      <c r="F30" s="10">
        <f>(D25+D26+D27+D28+D29+D30+D24)*2.12/100</f>
        <v>339.2</v>
      </c>
      <c r="G30" s="10">
        <f>D28+D29+D30+F30+D27+D26+D25+D24</f>
        <v>16339.2</v>
      </c>
      <c r="H30" s="10"/>
      <c r="I30" s="49"/>
      <c r="J30" s="1"/>
    </row>
    <row r="31" spans="1:10" ht="18">
      <c r="A31" s="48">
        <v>7</v>
      </c>
      <c r="B31" s="2" t="s">
        <v>24</v>
      </c>
      <c r="C31" s="4">
        <v>44672</v>
      </c>
      <c r="D31" s="30">
        <v>2000</v>
      </c>
      <c r="E31" s="31">
        <v>2.12</v>
      </c>
      <c r="F31" s="10"/>
      <c r="G31" s="31"/>
      <c r="H31" s="31"/>
      <c r="I31" s="50"/>
      <c r="J31" s="1"/>
    </row>
    <row r="32" spans="1:10" ht="18">
      <c r="A32" s="56">
        <v>8</v>
      </c>
      <c r="B32" s="33" t="s">
        <v>28</v>
      </c>
      <c r="C32" s="34">
        <v>44672</v>
      </c>
      <c r="D32" s="57">
        <v>2000</v>
      </c>
      <c r="E32" s="58">
        <v>2.12</v>
      </c>
      <c r="F32" s="38"/>
      <c r="G32" s="58"/>
      <c r="H32" s="58"/>
      <c r="I32" s="59"/>
      <c r="J32" s="1"/>
    </row>
    <row r="33" spans="1:10" ht="18.75" thickBot="1">
      <c r="A33" s="51"/>
      <c r="B33" s="52"/>
      <c r="C33" s="52"/>
      <c r="D33" s="53">
        <f>SUM(D24:D32)</f>
        <v>20000</v>
      </c>
      <c r="E33" s="52"/>
      <c r="F33" s="52"/>
      <c r="G33" s="52"/>
      <c r="H33" s="52"/>
      <c r="I33" s="54"/>
      <c r="J33" s="1"/>
    </row>
    <row r="34" spans="1:10" ht="18">
      <c r="A34" s="39"/>
      <c r="B34" s="40" t="s">
        <v>30</v>
      </c>
      <c r="C34" s="41"/>
      <c r="D34" s="41"/>
      <c r="E34" s="41"/>
      <c r="F34" s="41"/>
      <c r="G34" s="41"/>
      <c r="H34" s="42"/>
      <c r="I34" s="43"/>
      <c r="J34" s="1"/>
    </row>
    <row r="35" spans="1:10" ht="18">
      <c r="A35" s="44"/>
      <c r="B35" s="76" t="s">
        <v>31</v>
      </c>
      <c r="C35" s="77"/>
      <c r="D35" s="77"/>
      <c r="E35" s="77"/>
      <c r="F35" s="77"/>
      <c r="G35" s="77"/>
      <c r="H35" s="14"/>
      <c r="I35" s="45"/>
      <c r="J35" s="1"/>
    </row>
    <row r="36" spans="1:10" ht="18">
      <c r="A36" s="46">
        <v>1</v>
      </c>
      <c r="B36" s="2" t="s">
        <v>2</v>
      </c>
      <c r="C36" s="4">
        <v>44676</v>
      </c>
      <c r="D36" s="26">
        <v>15000</v>
      </c>
      <c r="E36" s="9">
        <f>12.73/12*2</f>
        <v>2.1216666666666666</v>
      </c>
      <c r="F36" s="10">
        <f>D36*E36/100</f>
        <v>318.25</v>
      </c>
      <c r="G36" s="10">
        <f>D36+F36</f>
        <v>15318.25</v>
      </c>
      <c r="H36" s="27"/>
      <c r="I36" s="47"/>
      <c r="J36" s="1"/>
    </row>
    <row r="37" spans="1:10" ht="18">
      <c r="A37" s="6">
        <v>2</v>
      </c>
      <c r="B37" s="2" t="s">
        <v>2</v>
      </c>
      <c r="C37" s="4">
        <v>44648</v>
      </c>
      <c r="D37" s="18">
        <v>800</v>
      </c>
      <c r="E37" s="9">
        <v>1.17</v>
      </c>
      <c r="F37" s="10">
        <f>D37*E37/100</f>
        <v>9.36</v>
      </c>
      <c r="G37" s="10">
        <f>D37+F37</f>
        <v>809.36</v>
      </c>
      <c r="H37" s="27"/>
      <c r="I37" s="27"/>
      <c r="J37" s="1"/>
    </row>
    <row r="38" spans="1:10" ht="18">
      <c r="A38" s="6">
        <v>3</v>
      </c>
      <c r="B38" s="2" t="s">
        <v>8</v>
      </c>
      <c r="C38" s="4">
        <v>44648</v>
      </c>
      <c r="D38" s="18">
        <v>700</v>
      </c>
      <c r="E38" s="9">
        <v>1.17</v>
      </c>
      <c r="F38" s="10">
        <f>(D37+D38)*1.17/100</f>
        <v>17.55</v>
      </c>
      <c r="G38" s="10">
        <f>D37+D38+F38</f>
        <v>1517.55</v>
      </c>
      <c r="H38" s="27"/>
      <c r="I38" s="27"/>
      <c r="J38" s="1"/>
    </row>
    <row r="39" spans="1:10" s="21" customFormat="1" ht="18">
      <c r="A39" s="15">
        <v>4</v>
      </c>
      <c r="B39" s="16" t="s">
        <v>6</v>
      </c>
      <c r="C39" s="17">
        <v>44648</v>
      </c>
      <c r="D39" s="18">
        <v>500</v>
      </c>
      <c r="E39" s="19">
        <v>1.17</v>
      </c>
      <c r="F39" s="10">
        <f>(D37+D38+D39)*1.17/100</f>
        <v>23.4</v>
      </c>
      <c r="G39" s="10">
        <f>D37+D38+D39+F39</f>
        <v>2023.4</v>
      </c>
      <c r="H39" s="28"/>
      <c r="I39" s="27"/>
      <c r="J39" s="20"/>
    </row>
    <row r="40" spans="1:10" s="21" customFormat="1" ht="18">
      <c r="A40" s="24">
        <v>5</v>
      </c>
      <c r="B40" s="16" t="s">
        <v>10</v>
      </c>
      <c r="C40" s="17">
        <v>44648</v>
      </c>
      <c r="D40" s="18">
        <v>300</v>
      </c>
      <c r="E40" s="19">
        <v>1.17</v>
      </c>
      <c r="F40" s="10">
        <f>(D37+D38+D39+D40)*1.17/100</f>
        <v>26.91</v>
      </c>
      <c r="G40" s="10">
        <f>D37+D38+D39+D40+F40</f>
        <v>2326.91</v>
      </c>
      <c r="H40" s="28"/>
      <c r="I40" s="27"/>
      <c r="J40" s="20"/>
    </row>
    <row r="41" spans="1:10" s="21" customFormat="1" ht="18">
      <c r="A41" s="24">
        <v>6</v>
      </c>
      <c r="B41" s="16" t="s">
        <v>20</v>
      </c>
      <c r="C41" s="17">
        <v>44648</v>
      </c>
      <c r="D41" s="18">
        <v>310</v>
      </c>
      <c r="E41" s="19">
        <v>1.17</v>
      </c>
      <c r="F41" s="10">
        <f>(D37+D38+D39+D40+D41)*1.17/100</f>
        <v>30.537</v>
      </c>
      <c r="G41" s="10">
        <f>D37+D38+D39+D40+D41+F41</f>
        <v>2640.537</v>
      </c>
      <c r="H41" s="28"/>
      <c r="I41" s="27"/>
      <c r="J41" s="20"/>
    </row>
    <row r="42" spans="1:10" s="21" customFormat="1" ht="18">
      <c r="A42" s="15">
        <v>7</v>
      </c>
      <c r="B42" s="16" t="s">
        <v>2</v>
      </c>
      <c r="C42" s="17">
        <v>44649</v>
      </c>
      <c r="D42" s="18">
        <v>340</v>
      </c>
      <c r="E42" s="19">
        <v>1.17</v>
      </c>
      <c r="F42" s="25">
        <f>(D37+D38+D39+D40+D41+D42)*1.17/100</f>
        <v>34.515</v>
      </c>
      <c r="G42" s="25">
        <f>D37+D38+D39+D40+D41+D42+F42</f>
        <v>2984.515</v>
      </c>
      <c r="H42" s="28"/>
      <c r="I42" s="27"/>
      <c r="J42" s="20"/>
    </row>
    <row r="43" spans="1:10" s="21" customFormat="1" ht="18">
      <c r="A43" s="15">
        <v>8</v>
      </c>
      <c r="B43" s="16" t="s">
        <v>16</v>
      </c>
      <c r="C43" s="17">
        <v>44649</v>
      </c>
      <c r="D43" s="18">
        <v>400</v>
      </c>
      <c r="E43" s="19">
        <v>1.17</v>
      </c>
      <c r="F43" s="25">
        <f>(D37+D38+D39+D40+D41+D42+D43)*1.17/100</f>
        <v>39.19499999999999</v>
      </c>
      <c r="G43" s="25">
        <f>D37+D38+D39+D40+D41+D42+D43+F43</f>
        <v>3389.195</v>
      </c>
      <c r="H43" s="28"/>
      <c r="I43" s="27"/>
      <c r="J43" s="20"/>
    </row>
    <row r="44" spans="1:10" s="21" customFormat="1" ht="18">
      <c r="A44" s="15">
        <v>9</v>
      </c>
      <c r="B44" s="16" t="s">
        <v>17</v>
      </c>
      <c r="C44" s="17">
        <v>44650</v>
      </c>
      <c r="D44" s="18">
        <v>400</v>
      </c>
      <c r="E44" s="19">
        <v>1.17</v>
      </c>
      <c r="F44" s="25">
        <f>(D37+D38+D39+D40+D41+D42+D43+D44)*1.17/100</f>
        <v>43.875</v>
      </c>
      <c r="G44" s="25">
        <f>D37+D38+D39+D40+D41+D42+D43+D44+F44</f>
        <v>3793.875</v>
      </c>
      <c r="H44" s="28"/>
      <c r="I44" s="27"/>
      <c r="J44" s="20"/>
    </row>
    <row r="45" spans="1:10" s="21" customFormat="1" ht="18">
      <c r="A45" s="15">
        <v>10</v>
      </c>
      <c r="B45" s="16" t="s">
        <v>18</v>
      </c>
      <c r="C45" s="17">
        <v>44651</v>
      </c>
      <c r="D45" s="18">
        <v>250</v>
      </c>
      <c r="E45" s="19">
        <v>1.17</v>
      </c>
      <c r="F45" s="25">
        <f>(D37+D38+D39+D40+D41+D42+D43+D44+D45)*1.17/100</f>
        <v>46.8</v>
      </c>
      <c r="G45" s="25">
        <f>D37+D38+D39+D40+D41+D42+D43+D44+D45+F45</f>
        <v>4046.8</v>
      </c>
      <c r="H45" s="28"/>
      <c r="I45" s="27"/>
      <c r="J45" s="20"/>
    </row>
    <row r="46" spans="1:10" ht="18">
      <c r="A46" s="6">
        <v>11</v>
      </c>
      <c r="B46" s="2" t="s">
        <v>2</v>
      </c>
      <c r="C46" s="4">
        <v>44685</v>
      </c>
      <c r="D46" s="68">
        <v>1500</v>
      </c>
      <c r="E46" s="31">
        <v>1.17</v>
      </c>
      <c r="F46" s="25">
        <f>(D38+D39+D40+D41+D42+D43+D44+D45+D46)*1.17/100</f>
        <v>54.99</v>
      </c>
      <c r="G46" s="25">
        <f>D38+D39+D40+D41+D42+D43+D44+D45+D46+F46</f>
        <v>4754.99</v>
      </c>
      <c r="H46" s="2"/>
      <c r="I46" s="2"/>
      <c r="J46" s="1"/>
    </row>
    <row r="47" spans="1:10" ht="18.75" thickBot="1">
      <c r="A47" s="6"/>
      <c r="B47" s="2"/>
      <c r="C47" s="2"/>
      <c r="D47" s="69">
        <f>SUM(D36:D46)</f>
        <v>20500</v>
      </c>
      <c r="E47" s="2"/>
      <c r="F47" s="2"/>
      <c r="G47" s="2"/>
      <c r="H47" s="2"/>
      <c r="I47" s="2"/>
      <c r="J47" s="1"/>
    </row>
    <row r="48" spans="1:10" ht="18">
      <c r="A48" s="39"/>
      <c r="B48" s="40" t="s">
        <v>36</v>
      </c>
      <c r="C48" s="41"/>
      <c r="D48" s="41"/>
      <c r="E48" s="41"/>
      <c r="F48" s="41"/>
      <c r="G48" s="41"/>
      <c r="H48" s="42"/>
      <c r="I48" s="43"/>
      <c r="J48" s="1"/>
    </row>
    <row r="49" spans="1:10" ht="18">
      <c r="A49" s="44"/>
      <c r="B49" s="76" t="s">
        <v>35</v>
      </c>
      <c r="C49" s="77"/>
      <c r="D49" s="77"/>
      <c r="E49" s="77"/>
      <c r="F49" s="77"/>
      <c r="G49" s="77"/>
      <c r="H49" s="14"/>
      <c r="I49" s="45"/>
      <c r="J49" s="1"/>
    </row>
    <row r="50" spans="1:10" ht="18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0" ht="18">
      <c r="A51" s="24">
        <v>1</v>
      </c>
      <c r="B51" s="2" t="s">
        <v>2</v>
      </c>
      <c r="C51" s="4">
        <v>44749</v>
      </c>
      <c r="D51" s="68">
        <v>4040</v>
      </c>
      <c r="E51" s="31"/>
      <c r="F51" s="25"/>
      <c r="G51" s="25"/>
      <c r="H51" s="2"/>
      <c r="I51" s="2"/>
      <c r="J51" s="1"/>
    </row>
    <row r="52" spans="1:10" s="21" customFormat="1" ht="18">
      <c r="A52" s="24">
        <v>2</v>
      </c>
      <c r="B52" s="16" t="s">
        <v>9</v>
      </c>
      <c r="C52" s="4">
        <v>44749</v>
      </c>
      <c r="D52" s="81">
        <v>200</v>
      </c>
      <c r="E52" s="19"/>
      <c r="F52" s="25"/>
      <c r="G52" s="25"/>
      <c r="H52" s="25"/>
      <c r="I52" s="25"/>
      <c r="J52" s="20"/>
    </row>
    <row r="53" spans="1:10" s="21" customFormat="1" ht="18">
      <c r="A53" s="15">
        <v>3</v>
      </c>
      <c r="B53" s="16" t="s">
        <v>7</v>
      </c>
      <c r="C53" s="4">
        <v>44749</v>
      </c>
      <c r="D53" s="81">
        <v>300</v>
      </c>
      <c r="E53" s="19"/>
      <c r="F53" s="25"/>
      <c r="G53" s="25"/>
      <c r="H53" s="25"/>
      <c r="I53" s="25"/>
      <c r="J53" s="20"/>
    </row>
    <row r="54" spans="1:10" s="21" customFormat="1" ht="18">
      <c r="A54" s="15">
        <v>4</v>
      </c>
      <c r="B54" s="16" t="s">
        <v>8</v>
      </c>
      <c r="C54" s="4">
        <v>44749</v>
      </c>
      <c r="D54" s="81">
        <v>700</v>
      </c>
      <c r="E54" s="19"/>
      <c r="F54" s="25"/>
      <c r="G54" s="25"/>
      <c r="H54" s="28"/>
      <c r="I54" s="28"/>
      <c r="J54" s="20"/>
    </row>
    <row r="55" spans="1:10" s="21" customFormat="1" ht="18">
      <c r="A55" s="15">
        <v>5</v>
      </c>
      <c r="B55" s="16" t="s">
        <v>6</v>
      </c>
      <c r="C55" s="4">
        <v>44749</v>
      </c>
      <c r="D55" s="81">
        <v>500</v>
      </c>
      <c r="E55" s="19"/>
      <c r="F55" s="25"/>
      <c r="G55" s="25"/>
      <c r="H55" s="28"/>
      <c r="I55" s="28"/>
      <c r="J55" s="20"/>
    </row>
    <row r="56" spans="1:10" s="21" customFormat="1" ht="18">
      <c r="A56" s="24">
        <v>6</v>
      </c>
      <c r="B56" s="16" t="s">
        <v>10</v>
      </c>
      <c r="C56" s="4">
        <v>44749</v>
      </c>
      <c r="D56" s="81">
        <v>300</v>
      </c>
      <c r="E56" s="19"/>
      <c r="F56" s="25"/>
      <c r="G56" s="25"/>
      <c r="H56" s="28"/>
      <c r="I56" s="28"/>
      <c r="J56" s="20"/>
    </row>
    <row r="57" spans="1:10" s="21" customFormat="1" ht="18">
      <c r="A57" s="24">
        <v>7</v>
      </c>
      <c r="B57" s="16" t="s">
        <v>20</v>
      </c>
      <c r="C57" s="4">
        <v>44749</v>
      </c>
      <c r="D57" s="81">
        <v>310</v>
      </c>
      <c r="E57" s="19"/>
      <c r="F57" s="25"/>
      <c r="G57" s="25"/>
      <c r="H57" s="28"/>
      <c r="I57" s="28"/>
      <c r="J57" s="20"/>
    </row>
    <row r="58" spans="1:10" ht="18">
      <c r="A58" s="48">
        <v>8</v>
      </c>
      <c r="B58" s="16" t="s">
        <v>23</v>
      </c>
      <c r="C58" s="4">
        <v>44749</v>
      </c>
      <c r="D58" s="82">
        <v>1000</v>
      </c>
      <c r="E58" s="10"/>
      <c r="F58" s="10"/>
      <c r="G58" s="10"/>
      <c r="H58" s="10"/>
      <c r="I58" s="49"/>
      <c r="J58" s="1"/>
    </row>
    <row r="59" spans="1:10" ht="18">
      <c r="A59" s="48">
        <v>9</v>
      </c>
      <c r="B59" s="16" t="s">
        <v>22</v>
      </c>
      <c r="C59" s="4">
        <v>44749</v>
      </c>
      <c r="D59" s="82">
        <v>1000</v>
      </c>
      <c r="E59" s="10"/>
      <c r="F59" s="10"/>
      <c r="G59" s="10"/>
      <c r="H59" s="10"/>
      <c r="I59" s="49"/>
      <c r="J59" s="1"/>
    </row>
    <row r="60" spans="1:10" s="21" customFormat="1" ht="18">
      <c r="A60" s="15">
        <v>10</v>
      </c>
      <c r="B60" s="16" t="s">
        <v>16</v>
      </c>
      <c r="C60" s="4">
        <v>44749</v>
      </c>
      <c r="D60" s="81">
        <v>400</v>
      </c>
      <c r="E60" s="19"/>
      <c r="F60" s="25"/>
      <c r="G60" s="25"/>
      <c r="H60" s="28"/>
      <c r="I60" s="27"/>
      <c r="J60" s="20"/>
    </row>
    <row r="61" spans="1:10" s="21" customFormat="1" ht="18">
      <c r="A61" s="24">
        <v>11</v>
      </c>
      <c r="B61" s="16" t="s">
        <v>17</v>
      </c>
      <c r="C61" s="4">
        <v>44749</v>
      </c>
      <c r="D61" s="81">
        <v>1000</v>
      </c>
      <c r="E61" s="19"/>
      <c r="F61" s="25"/>
      <c r="G61" s="25"/>
      <c r="H61" s="28"/>
      <c r="I61" s="27"/>
      <c r="J61" s="20"/>
    </row>
    <row r="62" spans="1:10" s="21" customFormat="1" ht="18">
      <c r="A62" s="24">
        <v>12</v>
      </c>
      <c r="B62" s="16" t="s">
        <v>18</v>
      </c>
      <c r="C62" s="4">
        <v>44749</v>
      </c>
      <c r="D62" s="81">
        <v>250</v>
      </c>
      <c r="E62" s="19"/>
      <c r="F62" s="25"/>
      <c r="G62" s="25"/>
      <c r="H62" s="28"/>
      <c r="I62" s="27"/>
      <c r="J62" s="20"/>
    </row>
    <row r="63" spans="1:10" s="21" customFormat="1" ht="18">
      <c r="A63" s="24">
        <v>13</v>
      </c>
      <c r="B63" s="16" t="s">
        <v>34</v>
      </c>
      <c r="C63" s="4">
        <v>44749</v>
      </c>
      <c r="D63" s="81">
        <v>300</v>
      </c>
      <c r="E63" s="19"/>
      <c r="F63" s="25"/>
      <c r="G63" s="25"/>
      <c r="H63" s="28"/>
      <c r="I63" s="27"/>
      <c r="J63" s="20"/>
    </row>
    <row r="64" spans="1:10" s="21" customFormat="1" ht="18">
      <c r="A64" s="24">
        <v>14</v>
      </c>
      <c r="B64" s="16" t="s">
        <v>33</v>
      </c>
      <c r="C64" s="4">
        <v>44749</v>
      </c>
      <c r="D64" s="81">
        <v>300</v>
      </c>
      <c r="E64" s="19"/>
      <c r="F64" s="25"/>
      <c r="G64" s="25"/>
      <c r="H64" s="28"/>
      <c r="I64" s="27"/>
      <c r="J64" s="20"/>
    </row>
    <row r="65" spans="1:10" ht="18">
      <c r="A65" s="7"/>
      <c r="B65" s="1"/>
      <c r="C65" s="1"/>
      <c r="D65" s="83">
        <f>SUM(D51:D64)</f>
        <v>10600</v>
      </c>
      <c r="E65" s="1"/>
      <c r="F65" s="1"/>
      <c r="G65" s="1"/>
      <c r="H65" s="1"/>
      <c r="I65" s="1"/>
      <c r="J65" s="1"/>
    </row>
    <row r="66" spans="1:10" ht="18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8">
      <c r="A67" s="7"/>
      <c r="B67" s="1"/>
      <c r="C67" s="1"/>
      <c r="D67" s="1"/>
      <c r="E67" s="1"/>
      <c r="F67" s="1"/>
      <c r="G67" s="1"/>
      <c r="H67" s="1"/>
      <c r="I67" s="1"/>
      <c r="J67" s="1"/>
    </row>
  </sheetData>
  <sheetProtection/>
  <mergeCells count="6">
    <mergeCell ref="B11:G11"/>
    <mergeCell ref="B2:I2"/>
    <mergeCell ref="B23:G23"/>
    <mergeCell ref="A4:I4"/>
    <mergeCell ref="B35:G35"/>
    <mergeCell ref="B49:G4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Власова Ирина Юрьевна</cp:lastModifiedBy>
  <cp:lastPrinted>2022-03-28T08:08:21Z</cp:lastPrinted>
  <dcterms:created xsi:type="dcterms:W3CDTF">1996-10-08T23:32:33Z</dcterms:created>
  <dcterms:modified xsi:type="dcterms:W3CDTF">2022-07-07T12:40:40Z</dcterms:modified>
  <cp:category/>
  <cp:version/>
  <cp:contentType/>
  <cp:contentStatus/>
</cp:coreProperties>
</file>